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wawrzyniak\Desktop\przetargi 2019\NIWKI\dokumentacja projektowa na BIP\"/>
    </mc:Choice>
  </mc:AlternateContent>
  <xr:revisionPtr revIDLastSave="0" documentId="13_ncr:1_{6B679E41-E550-466D-8886-73364EC5A281}" xr6:coauthVersionLast="43" xr6:coauthVersionMax="43" xr10:uidLastSave="{00000000-0000-0000-0000-000000000000}"/>
  <bookViews>
    <workbookView xWindow="-120" yWindow="-120" windowWidth="29040" windowHeight="15840" activeTab="1" xr2:uid="{00000000-000D-0000-FFFF-FFFF00000000}"/>
  </bookViews>
  <sheets>
    <sheet name="Kosztorys cały" sheetId="11" r:id="rId1"/>
    <sheet name="Przedmiar" sheetId="13" r:id="rId2"/>
  </sheets>
  <definedNames>
    <definedName name="dl" localSheetId="1">#REF!</definedName>
    <definedName name="dl">#REF!</definedName>
    <definedName name="dł" localSheetId="0">'Kosztorys cały'!$I$7</definedName>
    <definedName name="dł" localSheetId="1">Przedmiar!$I$7</definedName>
    <definedName name="dł">#REF!</definedName>
    <definedName name="_xlnm.Print_Area" localSheetId="0">'Kosztorys cały'!$A$1:$G$52</definedName>
    <definedName name="_xlnm.Print_Area" localSheetId="1">Przedmiar!$A$1:$G$52</definedName>
    <definedName name="proc" localSheetId="1">Przedmiar!#REF!</definedName>
    <definedName name="proc">'Kosztorys cały'!#REF!</definedName>
    <definedName name="_xlnm.Print_Titles" localSheetId="0">'Kosztorys cały'!$4:$4</definedName>
    <definedName name="_xlnm.Print_Titles" localSheetId="1">Przedmiar!$4:$4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9" i="13" l="1"/>
  <c r="G49" i="13" s="1"/>
  <c r="G47" i="13" s="1"/>
  <c r="G48" i="13"/>
  <c r="G46" i="13"/>
  <c r="G45" i="13"/>
  <c r="G44" i="13"/>
  <c r="G43" i="13"/>
  <c r="G42" i="13"/>
  <c r="G40" i="13"/>
  <c r="G39" i="13" s="1"/>
  <c r="G38" i="13"/>
  <c r="G37" i="13"/>
  <c r="G36" i="13"/>
  <c r="G34" i="13"/>
  <c r="G33" i="13" s="1"/>
  <c r="G32" i="13"/>
  <c r="G31" i="13"/>
  <c r="G30" i="13"/>
  <c r="G29" i="13"/>
  <c r="E28" i="13"/>
  <c r="G28" i="13" s="1"/>
  <c r="E27" i="13"/>
  <c r="G27" i="13" s="1"/>
  <c r="E26" i="13"/>
  <c r="G26" i="13" s="1"/>
  <c r="G25" i="13"/>
  <c r="E24" i="13"/>
  <c r="G24" i="13" s="1"/>
  <c r="E22" i="13"/>
  <c r="G22" i="13" s="1"/>
  <c r="E20" i="13"/>
  <c r="E21" i="13" s="1"/>
  <c r="G21" i="13" s="1"/>
  <c r="G18" i="13"/>
  <c r="E17" i="13"/>
  <c r="G17" i="13" s="1"/>
  <c r="G16" i="13"/>
  <c r="G15" i="13"/>
  <c r="E13" i="13"/>
  <c r="G13" i="13" s="1"/>
  <c r="G12" i="13"/>
  <c r="G11" i="13"/>
  <c r="G10" i="13"/>
  <c r="G9" i="13"/>
  <c r="E8" i="13"/>
  <c r="G8" i="13" s="1"/>
  <c r="I7" i="13"/>
  <c r="E6" i="13"/>
  <c r="G6" i="13" s="1"/>
  <c r="G5" i="13" s="1"/>
  <c r="G41" i="13" l="1"/>
  <c r="G35" i="13"/>
  <c r="G23" i="13"/>
  <c r="G7" i="13"/>
  <c r="G14" i="13"/>
  <c r="G20" i="13"/>
  <c r="G19" i="13" s="1"/>
  <c r="E26" i="11"/>
  <c r="G50" i="13" l="1"/>
  <c r="G51" i="13" s="1"/>
  <c r="G52" i="13" s="1"/>
  <c r="E24" i="11"/>
  <c r="E49" i="11"/>
  <c r="E13" i="11"/>
  <c r="E28" i="11"/>
  <c r="E27" i="11" s="1"/>
  <c r="E20" i="11"/>
  <c r="I18" i="11"/>
  <c r="E17" i="11"/>
  <c r="E22" i="11" s="1"/>
  <c r="I7" i="11" l="1"/>
  <c r="I17" i="11" l="1"/>
  <c r="E8" i="11"/>
  <c r="E21" i="11" s="1"/>
  <c r="E6" i="11"/>
  <c r="I16" i="11"/>
  <c r="I15" i="11"/>
  <c r="I52" i="11" l="1"/>
</calcChain>
</file>

<file path=xl/sharedStrings.xml><?xml version="1.0" encoding="utf-8"?>
<sst xmlns="http://schemas.openxmlformats.org/spreadsheetml/2006/main" count="276" uniqueCount="96">
  <si>
    <t>m2</t>
  </si>
  <si>
    <t>Lp.</t>
  </si>
  <si>
    <t>Podstawa</t>
  </si>
  <si>
    <t>Opis i wyliczenia</t>
  </si>
  <si>
    <t>j.m.</t>
  </si>
  <si>
    <t>D-01.01.01</t>
  </si>
  <si>
    <t>Wytyczenie robót w terenie</t>
  </si>
  <si>
    <t>Wykonanie wykopów w gruntach nieskalistych</t>
  </si>
  <si>
    <t>D-04.04.02</t>
  </si>
  <si>
    <t>I</t>
  </si>
  <si>
    <t>II</t>
  </si>
  <si>
    <t>III</t>
  </si>
  <si>
    <t>V</t>
  </si>
  <si>
    <t>VI</t>
  </si>
  <si>
    <t>Roboty pomiarowe przy liniowych robotach ziemnych - trasa drogi w terenie równinnym</t>
  </si>
  <si>
    <t>D-05.03.5b</t>
  </si>
  <si>
    <t>D-05.03.5a</t>
  </si>
  <si>
    <t xml:space="preserve">D-04.03.01 </t>
  </si>
  <si>
    <t>D-05.03.11</t>
  </si>
  <si>
    <t>D.04.01.01</t>
  </si>
  <si>
    <t>VII</t>
  </si>
  <si>
    <t>mb</t>
  </si>
  <si>
    <t>Roboty przygotowawcze i rozbiórka elementów dróg</t>
  </si>
  <si>
    <t>Oczyszczenie i skropienie nawierzchni bitumicznej emulsją w ilości 0,5 kg/m2</t>
  </si>
  <si>
    <t>Roboty wykończeniowe</t>
  </si>
  <si>
    <t>D-01.02.01</t>
  </si>
  <si>
    <t>Razem brutto</t>
  </si>
  <si>
    <t>Ilość</t>
  </si>
  <si>
    <t>Cena jedn.</t>
  </si>
  <si>
    <t>Wartość</t>
  </si>
  <si>
    <t>Razem netto</t>
  </si>
  <si>
    <t>Vat 23%</t>
  </si>
  <si>
    <t>szt.</t>
  </si>
  <si>
    <t>Nawierzchnie</t>
  </si>
  <si>
    <t>Elementy drogowe</t>
  </si>
  <si>
    <t>D-01.02.02</t>
  </si>
  <si>
    <t>D-08.02.02</t>
  </si>
  <si>
    <t>D-08.03.01</t>
  </si>
  <si>
    <t>D-03.01.01</t>
  </si>
  <si>
    <t>D-04.04.01</t>
  </si>
  <si>
    <t>D-03.02.01</t>
  </si>
  <si>
    <t>D-06.01.01</t>
  </si>
  <si>
    <t>Wykonanie warstwy ścieralnej gr. 4 cm z betonu asfaltowego AC11S KR3 - jezdnia</t>
  </si>
  <si>
    <t>Regulacja studzienek telekomunikacyjnych</t>
  </si>
  <si>
    <t>Regulacja studzienek kanalizacyjnych</t>
  </si>
  <si>
    <t>Zieleń</t>
  </si>
  <si>
    <t>VIII</t>
  </si>
  <si>
    <t>D-07.02.01</t>
  </si>
  <si>
    <t>D-04.05.01</t>
  </si>
  <si>
    <t>Regulacja zaworów wodnych i gazowych</t>
  </si>
  <si>
    <t>IV</t>
  </si>
  <si>
    <t>Podbudowy</t>
  </si>
  <si>
    <t>m</t>
  </si>
  <si>
    <t>Oczyszczenie i skropienie podbudowy bitumicznej emulsją w ilości 0,5 kg/m2</t>
  </si>
  <si>
    <t>IX</t>
  </si>
  <si>
    <t>Odwodnienie</t>
  </si>
  <si>
    <t>Oznakowanie</t>
  </si>
  <si>
    <t>Oczyszczenie, konserwacja, odtworzenie rowów przydrożnych wraz z profilowaniem skarp</t>
  </si>
  <si>
    <t>Demontaż znaków drogowych (słupki, tarcze i tablice znaków) wraz z oczyszczeniem  i wywiezieniem na Obwód Drogowy w Sycowie (ZDP) - zgodnie z projektem organizacji ruchu docelowego</t>
  </si>
  <si>
    <t>dł</t>
  </si>
  <si>
    <t>Wykonanie warstwy wiążącej gr. 8 cm z betonu asfaltowego AC16W KR2 - jezdnia</t>
  </si>
  <si>
    <t>Przebudowa drogi powiatowej nr 1492D na odcinkach: Międzybórz - Niwki Kraszowskie, Niwki Ksiązece - granica powiatu, etap II odcinek 0+350 - 3+661,12</t>
  </si>
  <si>
    <t>Mechaniczne rozebranie nawierzchni z mieszanek mineralno-bitumicznych o grubości do 10 cm - granulacja pod nawierzchnię MCE</t>
  </si>
  <si>
    <t>Wykonanie koryta z wywiezieniem urobku i utylizacją głębokość - poszerzenia gr. 52 cm</t>
  </si>
  <si>
    <t>Podbudowa z kruszywa łamanego 0/31,5 - warstwa grubości po zagęszczeniu 15 cm -  zjazdy</t>
  </si>
  <si>
    <t>Podbudowa z kruszywa stabilizowanego cementem gr. 20 cm - poszerzenia</t>
  </si>
  <si>
    <t>Podbudowa z kruszywa łamanego 0/31,5 - warstwa o grubości po zagęszczeniu 20 cm - poszerzenia</t>
  </si>
  <si>
    <t>Wykonanie podbudowy MCE gr. 20 cm z doziarnieniem (5 cm) frezowiną lub kruszywem</t>
  </si>
  <si>
    <t>Wykonanie koryta z wywiezieniem urobku i utylizacją głębokość - zjazdy gr. 36 cm</t>
  </si>
  <si>
    <t>Wykonanie koryta z wywiezieniem urobku i utylizacją głębokość - zjazdy z kruszywa gr. 23cm</t>
  </si>
  <si>
    <t>Opornik betonowy 12x25 cm wtopiony na ławie betonowej (obramowanie wjazdów z kostki)</t>
  </si>
  <si>
    <t>Remont istniejących przepustów o400</t>
  </si>
  <si>
    <t>Remont istniejących przepustów 0600</t>
  </si>
  <si>
    <t>Wymiana wlotów i wylotów istniejących przepustów o600</t>
  </si>
  <si>
    <t>Wymiana wlotów i wylotów istniejących przepustów o400</t>
  </si>
  <si>
    <t>Wycinka krzewów</t>
  </si>
  <si>
    <t>ha</t>
  </si>
  <si>
    <t>Zdjęcie warstwy humusu w pasach zieleni pobocza, poszerzenia i zjazdy - humus do późniejszego wykorzystania</t>
  </si>
  <si>
    <t>Montaż znaków drogowych (słupki, tarcze i tablice znaków) - zgodnie z projektem organizacji ruchu docelowego</t>
  </si>
  <si>
    <t>Nawierzchnia zjazdów i chodnika z kostki betonowej gr. 8 cm na podsypce cem-piask. 3 cm</t>
  </si>
  <si>
    <t>Rozebranie chodnika z kostki betonowej</t>
  </si>
  <si>
    <t>D-01.02.04</t>
  </si>
  <si>
    <t>D-04.10.01</t>
  </si>
  <si>
    <t>Humusowanie wraz z obsianiem na terenach zielonych wraz z pielęgnacją w okresie gwarancji (skarpy rowów)</t>
  </si>
  <si>
    <t>M-15.03.01</t>
  </si>
  <si>
    <t>Wyrównanie zaprawą PCC na obiekcie mostowym</t>
  </si>
  <si>
    <t>Izolacja na obiekcie mostowym</t>
  </si>
  <si>
    <t>M-21.02.04</t>
  </si>
  <si>
    <t>Warstwa wiążąca z asfaltu twardolanego gr. 4 cm na obiekcie mostowym</t>
  </si>
  <si>
    <t>M-05.03.12</t>
  </si>
  <si>
    <t>Nawierzchnia zajazdów z kruszywa gr. 23 cm</t>
  </si>
  <si>
    <t>Przedmiar</t>
  </si>
  <si>
    <t>Wycinka drzew</t>
  </si>
  <si>
    <t>Karczowanie pni po wycince drzew z wywiezieniem, utylizacją i odtworzeniem skarpy po karczowaniu</t>
  </si>
  <si>
    <t>Kosztorys ofertowy</t>
  </si>
  <si>
    <t>Vat 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</si>
</sst>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7" x14ac:knownFonts="1">
    <font>
      <sz val="10"/>
      <name val="Arial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trike/>
      <sz val="8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4" fontId="2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4" fontId="2" fillId="0" borderId="2" xfId="0" applyNumberFormat="1" applyFont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0" borderId="2" xfId="0" applyNumberFormat="1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4" fontId="2" fillId="0" borderId="2" xfId="0" applyNumberFormat="1" applyFont="1" applyFill="1" applyBorder="1" applyAlignment="1">
      <alignment horizontal="center" vertical="center"/>
    </xf>
    <xf numFmtId="4" fontId="2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164" fontId="3" fillId="2" borderId="2" xfId="0" applyNumberFormat="1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right" vertical="center" wrapText="1"/>
    </xf>
    <xf numFmtId="164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4" fontId="6" fillId="0" borderId="2" xfId="0" applyNumberFormat="1" applyFont="1" applyFill="1" applyBorder="1" applyAlignment="1">
      <alignment horizontal="center" vertical="center"/>
    </xf>
    <xf numFmtId="164" fontId="6" fillId="0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2"/>
  <sheetViews>
    <sheetView zoomScale="130" zoomScaleNormal="130" workbookViewId="0">
      <selection activeCell="G15" sqref="G15"/>
    </sheetView>
  </sheetViews>
  <sheetFormatPr defaultColWidth="9.140625" defaultRowHeight="11.25" x14ac:dyDescent="0.2"/>
  <cols>
    <col min="1" max="1" width="3.42578125" style="1" bestFit="1" customWidth="1"/>
    <col min="2" max="2" width="9.42578125" style="1" bestFit="1" customWidth="1"/>
    <col min="3" max="3" width="61" style="2" customWidth="1"/>
    <col min="4" max="4" width="3.5703125" style="1" bestFit="1" customWidth="1"/>
    <col min="5" max="5" width="10" style="6" bestFit="1" customWidth="1"/>
    <col min="6" max="6" width="8.28515625" style="6" bestFit="1" customWidth="1"/>
    <col min="7" max="7" width="10.5703125" style="6" customWidth="1"/>
    <col min="8" max="8" width="9.140625" style="1"/>
    <col min="9" max="9" width="53.85546875" style="1" customWidth="1"/>
    <col min="10" max="16384" width="9.140625" style="1"/>
  </cols>
  <sheetData>
    <row r="1" spans="1:9" ht="15.75" x14ac:dyDescent="0.2">
      <c r="A1" s="37" t="s">
        <v>94</v>
      </c>
      <c r="B1" s="37"/>
      <c r="C1" s="37"/>
      <c r="D1" s="37"/>
      <c r="E1" s="37"/>
      <c r="F1" s="37"/>
      <c r="G1" s="37"/>
    </row>
    <row r="2" spans="1:9" ht="26.25" customHeight="1" x14ac:dyDescent="0.2">
      <c r="A2" s="38" t="s">
        <v>61</v>
      </c>
      <c r="B2" s="38"/>
      <c r="C2" s="38"/>
      <c r="D2" s="38"/>
      <c r="E2" s="38"/>
      <c r="F2" s="38"/>
      <c r="G2" s="38"/>
    </row>
    <row r="4" spans="1:9" x14ac:dyDescent="0.2">
      <c r="A4" s="7" t="s">
        <v>1</v>
      </c>
      <c r="B4" s="7" t="s">
        <v>2</v>
      </c>
      <c r="C4" s="7" t="s">
        <v>3</v>
      </c>
      <c r="D4" s="7" t="s">
        <v>4</v>
      </c>
      <c r="E4" s="13" t="s">
        <v>27</v>
      </c>
      <c r="F4" s="13" t="s">
        <v>28</v>
      </c>
      <c r="G4" s="13" t="s">
        <v>29</v>
      </c>
    </row>
    <row r="5" spans="1:9" x14ac:dyDescent="0.2">
      <c r="A5" s="7" t="s">
        <v>9</v>
      </c>
      <c r="B5" s="7"/>
      <c r="C5" s="8" t="s">
        <v>6</v>
      </c>
      <c r="D5" s="7"/>
      <c r="E5" s="13"/>
      <c r="F5" s="13"/>
      <c r="G5" s="13"/>
    </row>
    <row r="6" spans="1:9" ht="22.5" x14ac:dyDescent="0.2">
      <c r="A6" s="4">
        <v>1</v>
      </c>
      <c r="B6" s="3" t="s">
        <v>5</v>
      </c>
      <c r="C6" s="5" t="s">
        <v>14</v>
      </c>
      <c r="D6" s="4" t="s">
        <v>52</v>
      </c>
      <c r="E6" s="9">
        <f>dł</f>
        <v>3311.12</v>
      </c>
      <c r="F6" s="9"/>
      <c r="G6" s="9"/>
      <c r="I6" s="1" t="s">
        <v>59</v>
      </c>
    </row>
    <row r="7" spans="1:9" x14ac:dyDescent="0.2">
      <c r="A7" s="7" t="s">
        <v>10</v>
      </c>
      <c r="B7" s="7"/>
      <c r="C7" s="12" t="s">
        <v>22</v>
      </c>
      <c r="D7" s="7"/>
      <c r="E7" s="13"/>
      <c r="F7" s="10"/>
      <c r="G7" s="13"/>
      <c r="I7" s="1">
        <f>3661.12-350</f>
        <v>3311.12</v>
      </c>
    </row>
    <row r="8" spans="1:9" ht="22.5" x14ac:dyDescent="0.2">
      <c r="A8" s="4">
        <v>2</v>
      </c>
      <c r="B8" s="4" t="s">
        <v>18</v>
      </c>
      <c r="C8" s="5" t="s">
        <v>62</v>
      </c>
      <c r="D8" s="4" t="s">
        <v>0</v>
      </c>
      <c r="E8" s="9">
        <f>5.5*dł+50</f>
        <v>18261.16</v>
      </c>
      <c r="F8" s="9"/>
      <c r="G8" s="9"/>
    </row>
    <row r="9" spans="1:9" s="21" customFormat="1" x14ac:dyDescent="0.2">
      <c r="A9" s="4">
        <v>3</v>
      </c>
      <c r="B9" s="4" t="s">
        <v>81</v>
      </c>
      <c r="C9" s="5" t="s">
        <v>80</v>
      </c>
      <c r="D9" s="4" t="s">
        <v>0</v>
      </c>
      <c r="E9" s="9">
        <v>43</v>
      </c>
      <c r="F9" s="9"/>
      <c r="G9" s="9"/>
    </row>
    <row r="10" spans="1:9" s="14" customFormat="1" x14ac:dyDescent="0.2">
      <c r="A10" s="4">
        <v>4</v>
      </c>
      <c r="B10" s="16" t="s">
        <v>25</v>
      </c>
      <c r="C10" s="18" t="s">
        <v>92</v>
      </c>
      <c r="D10" s="16" t="s">
        <v>32</v>
      </c>
      <c r="E10" s="19">
        <v>93</v>
      </c>
      <c r="F10" s="19"/>
      <c r="G10" s="19"/>
    </row>
    <row r="11" spans="1:9" s="14" customFormat="1" ht="22.5" x14ac:dyDescent="0.2">
      <c r="A11" s="4">
        <v>5</v>
      </c>
      <c r="B11" s="16" t="s">
        <v>35</v>
      </c>
      <c r="C11" s="18" t="s">
        <v>93</v>
      </c>
      <c r="D11" s="16" t="s">
        <v>32</v>
      </c>
      <c r="E11" s="19">
        <v>93</v>
      </c>
      <c r="F11" s="19"/>
      <c r="G11" s="19"/>
    </row>
    <row r="12" spans="1:9" s="14" customFormat="1" x14ac:dyDescent="0.2">
      <c r="A12" s="4">
        <v>6</v>
      </c>
      <c r="B12" s="16" t="s">
        <v>25</v>
      </c>
      <c r="C12" s="18" t="s">
        <v>75</v>
      </c>
      <c r="D12" s="16" t="s">
        <v>76</v>
      </c>
      <c r="E12" s="19">
        <v>0.65</v>
      </c>
      <c r="F12" s="19"/>
      <c r="G12" s="19"/>
    </row>
    <row r="13" spans="1:9" ht="22.5" x14ac:dyDescent="0.2">
      <c r="A13" s="4">
        <v>7</v>
      </c>
      <c r="B13" s="4" t="s">
        <v>35</v>
      </c>
      <c r="C13" s="5" t="s">
        <v>77</v>
      </c>
      <c r="D13" s="4" t="s">
        <v>0</v>
      </c>
      <c r="E13" s="9">
        <f>430+811+3311*2.5</f>
        <v>9518.5</v>
      </c>
      <c r="F13" s="9"/>
      <c r="G13" s="9"/>
    </row>
    <row r="14" spans="1:9" x14ac:dyDescent="0.2">
      <c r="A14" s="7" t="s">
        <v>11</v>
      </c>
      <c r="B14" s="7"/>
      <c r="C14" s="12" t="s">
        <v>7</v>
      </c>
      <c r="D14" s="7"/>
      <c r="E14" s="13"/>
      <c r="F14" s="10"/>
      <c r="G14" s="13"/>
    </row>
    <row r="15" spans="1:9" ht="22.5" x14ac:dyDescent="0.2">
      <c r="A15" s="4">
        <v>7</v>
      </c>
      <c r="B15" s="4" t="s">
        <v>82</v>
      </c>
      <c r="C15" s="5" t="s">
        <v>67</v>
      </c>
      <c r="D15" s="4" t="s">
        <v>0</v>
      </c>
      <c r="E15" s="9">
        <v>20994</v>
      </c>
      <c r="F15" s="9"/>
      <c r="G15" s="9"/>
      <c r="I15" s="1">
        <f>4+8+25+15</f>
        <v>52</v>
      </c>
    </row>
    <row r="16" spans="1:9" ht="22.5" x14ac:dyDescent="0.2">
      <c r="A16" s="4">
        <v>8</v>
      </c>
      <c r="B16" s="4" t="s">
        <v>19</v>
      </c>
      <c r="C16" s="5" t="s">
        <v>63</v>
      </c>
      <c r="D16" s="4" t="s">
        <v>0</v>
      </c>
      <c r="E16" s="9">
        <v>875</v>
      </c>
      <c r="F16" s="9"/>
      <c r="G16" s="9"/>
      <c r="I16" s="1">
        <f>8+3+15+10</f>
        <v>36</v>
      </c>
    </row>
    <row r="17" spans="1:9" x14ac:dyDescent="0.2">
      <c r="A17" s="4">
        <v>9</v>
      </c>
      <c r="B17" s="4" t="s">
        <v>19</v>
      </c>
      <c r="C17" s="5" t="s">
        <v>68</v>
      </c>
      <c r="D17" s="4" t="s">
        <v>0</v>
      </c>
      <c r="E17" s="9">
        <f>430+811</f>
        <v>1241</v>
      </c>
      <c r="F17" s="9"/>
      <c r="G17" s="9"/>
      <c r="I17" s="21">
        <f>8+3+15</f>
        <v>26</v>
      </c>
    </row>
    <row r="18" spans="1:9" s="21" customFormat="1" ht="22.5" x14ac:dyDescent="0.2">
      <c r="A18" s="4">
        <v>10</v>
      </c>
      <c r="B18" s="4" t="s">
        <v>19</v>
      </c>
      <c r="C18" s="5" t="s">
        <v>69</v>
      </c>
      <c r="D18" s="4" t="s">
        <v>0</v>
      </c>
      <c r="E18" s="9">
        <v>580</v>
      </c>
      <c r="F18" s="9"/>
      <c r="G18" s="9"/>
      <c r="I18" s="21">
        <f>8+3+15</f>
        <v>26</v>
      </c>
    </row>
    <row r="19" spans="1:9" x14ac:dyDescent="0.2">
      <c r="A19" s="7" t="s">
        <v>50</v>
      </c>
      <c r="B19" s="7"/>
      <c r="C19" s="12" t="s">
        <v>51</v>
      </c>
      <c r="D19" s="7"/>
      <c r="E19" s="13"/>
      <c r="F19" s="10"/>
      <c r="G19" s="13"/>
    </row>
    <row r="20" spans="1:9" x14ac:dyDescent="0.2">
      <c r="A20" s="16">
        <v>11</v>
      </c>
      <c r="B20" s="17" t="s">
        <v>48</v>
      </c>
      <c r="C20" s="18" t="s">
        <v>65</v>
      </c>
      <c r="D20" s="16" t="s">
        <v>0</v>
      </c>
      <c r="E20" s="19">
        <f>E16</f>
        <v>875</v>
      </c>
      <c r="F20" s="20"/>
      <c r="G20" s="19"/>
    </row>
    <row r="21" spans="1:9" ht="22.5" x14ac:dyDescent="0.2">
      <c r="A21" s="16">
        <v>12</v>
      </c>
      <c r="B21" s="17" t="s">
        <v>8</v>
      </c>
      <c r="C21" s="18" t="s">
        <v>66</v>
      </c>
      <c r="D21" s="16" t="s">
        <v>0</v>
      </c>
      <c r="E21" s="19">
        <f>E20</f>
        <v>875</v>
      </c>
      <c r="F21" s="19"/>
      <c r="G21" s="19"/>
    </row>
    <row r="22" spans="1:9" ht="22.5" x14ac:dyDescent="0.2">
      <c r="A22" s="16">
        <v>13</v>
      </c>
      <c r="B22" s="3" t="s">
        <v>8</v>
      </c>
      <c r="C22" s="5" t="s">
        <v>64</v>
      </c>
      <c r="D22" s="4" t="s">
        <v>0</v>
      </c>
      <c r="E22" s="19">
        <f>E17</f>
        <v>1241</v>
      </c>
      <c r="F22" s="9"/>
      <c r="G22" s="9"/>
    </row>
    <row r="23" spans="1:9" x14ac:dyDescent="0.2">
      <c r="A23" s="7" t="s">
        <v>12</v>
      </c>
      <c r="B23" s="7"/>
      <c r="C23" s="12" t="s">
        <v>33</v>
      </c>
      <c r="D23" s="7"/>
      <c r="E23" s="13"/>
      <c r="F23" s="10"/>
      <c r="G23" s="13"/>
    </row>
    <row r="24" spans="1:9" ht="22.5" x14ac:dyDescent="0.2">
      <c r="A24" s="4">
        <v>14</v>
      </c>
      <c r="B24" s="9" t="s">
        <v>36</v>
      </c>
      <c r="C24" s="11" t="s">
        <v>79</v>
      </c>
      <c r="D24" s="9" t="s">
        <v>0</v>
      </c>
      <c r="E24" s="9">
        <f>811+61</f>
        <v>872</v>
      </c>
      <c r="F24" s="9"/>
      <c r="G24" s="9"/>
    </row>
    <row r="25" spans="1:9" x14ac:dyDescent="0.2">
      <c r="A25" s="4">
        <v>15</v>
      </c>
      <c r="B25" s="3" t="s">
        <v>17</v>
      </c>
      <c r="C25" s="5" t="s">
        <v>53</v>
      </c>
      <c r="D25" s="4" t="s">
        <v>0</v>
      </c>
      <c r="E25" s="9">
        <v>20491.8</v>
      </c>
      <c r="F25" s="9"/>
      <c r="G25" s="9"/>
    </row>
    <row r="26" spans="1:9" x14ac:dyDescent="0.2">
      <c r="A26" s="4">
        <v>16</v>
      </c>
      <c r="B26" s="3" t="s">
        <v>15</v>
      </c>
      <c r="C26" s="5" t="s">
        <v>60</v>
      </c>
      <c r="D26" s="4" t="s">
        <v>0</v>
      </c>
      <c r="E26" s="9">
        <f>E25-E32</f>
        <v>20456.8</v>
      </c>
      <c r="F26" s="9"/>
      <c r="G26" s="9"/>
    </row>
    <row r="27" spans="1:9" x14ac:dyDescent="0.2">
      <c r="A27" s="4">
        <v>17</v>
      </c>
      <c r="B27" s="3" t="s">
        <v>17</v>
      </c>
      <c r="C27" s="5" t="s">
        <v>23</v>
      </c>
      <c r="D27" s="4" t="s">
        <v>0</v>
      </c>
      <c r="E27" s="9">
        <f>E28</f>
        <v>19516</v>
      </c>
      <c r="F27" s="9"/>
      <c r="G27" s="9"/>
    </row>
    <row r="28" spans="1:9" x14ac:dyDescent="0.2">
      <c r="A28" s="4">
        <v>18</v>
      </c>
      <c r="B28" s="3" t="s">
        <v>16</v>
      </c>
      <c r="C28" s="5" t="s">
        <v>42</v>
      </c>
      <c r="D28" s="4" t="s">
        <v>0</v>
      </c>
      <c r="E28" s="9">
        <f>19086+430</f>
        <v>19516</v>
      </c>
      <c r="F28" s="9"/>
      <c r="G28" s="9"/>
    </row>
    <row r="29" spans="1:9" s="21" customFormat="1" x14ac:dyDescent="0.2">
      <c r="A29" s="4">
        <v>19</v>
      </c>
      <c r="B29" s="17" t="s">
        <v>48</v>
      </c>
      <c r="C29" s="18" t="s">
        <v>90</v>
      </c>
      <c r="D29" s="16" t="s">
        <v>0</v>
      </c>
      <c r="E29" s="19">
        <v>580</v>
      </c>
      <c r="F29" s="20"/>
      <c r="G29" s="19"/>
    </row>
    <row r="30" spans="1:9" s="21" customFormat="1" x14ac:dyDescent="0.2">
      <c r="A30" s="4">
        <v>20</v>
      </c>
      <c r="B30" s="17" t="s">
        <v>84</v>
      </c>
      <c r="C30" s="18" t="s">
        <v>85</v>
      </c>
      <c r="D30" s="16" t="s">
        <v>0</v>
      </c>
      <c r="E30" s="19">
        <v>35</v>
      </c>
      <c r="F30" s="20"/>
      <c r="G30" s="19"/>
    </row>
    <row r="31" spans="1:9" s="21" customFormat="1" x14ac:dyDescent="0.2">
      <c r="A31" s="4">
        <v>21</v>
      </c>
      <c r="B31" s="17" t="s">
        <v>87</v>
      </c>
      <c r="C31" s="18" t="s">
        <v>86</v>
      </c>
      <c r="D31" s="16" t="s">
        <v>0</v>
      </c>
      <c r="E31" s="19">
        <v>35</v>
      </c>
      <c r="F31" s="20"/>
      <c r="G31" s="19"/>
    </row>
    <row r="32" spans="1:9" s="21" customFormat="1" x14ac:dyDescent="0.2">
      <c r="A32" s="4">
        <v>22</v>
      </c>
      <c r="B32" s="17" t="s">
        <v>89</v>
      </c>
      <c r="C32" s="18" t="s">
        <v>88</v>
      </c>
      <c r="D32" s="16" t="s">
        <v>0</v>
      </c>
      <c r="E32" s="19">
        <v>35</v>
      </c>
      <c r="F32" s="20"/>
      <c r="G32" s="19"/>
    </row>
    <row r="33" spans="1:9" x14ac:dyDescent="0.2">
      <c r="A33" s="7" t="s">
        <v>13</v>
      </c>
      <c r="B33" s="7"/>
      <c r="C33" s="12" t="s">
        <v>34</v>
      </c>
      <c r="D33" s="7"/>
      <c r="E33" s="13"/>
      <c r="F33" s="10"/>
      <c r="G33" s="13"/>
    </row>
    <row r="34" spans="1:9" ht="22.5" x14ac:dyDescent="0.2">
      <c r="A34" s="4">
        <v>23</v>
      </c>
      <c r="B34" s="4" t="s">
        <v>37</v>
      </c>
      <c r="C34" s="5" t="s">
        <v>70</v>
      </c>
      <c r="D34" s="4" t="s">
        <v>21</v>
      </c>
      <c r="E34" s="9">
        <v>924</v>
      </c>
      <c r="F34" s="9"/>
      <c r="G34" s="9"/>
    </row>
    <row r="35" spans="1:9" x14ac:dyDescent="0.2">
      <c r="A35" s="7" t="s">
        <v>20</v>
      </c>
      <c r="B35" s="7"/>
      <c r="C35" s="12" t="s">
        <v>24</v>
      </c>
      <c r="D35" s="7"/>
      <c r="E35" s="13"/>
      <c r="F35" s="10"/>
      <c r="G35" s="13"/>
    </row>
    <row r="36" spans="1:9" x14ac:dyDescent="0.2">
      <c r="A36" s="3">
        <v>24</v>
      </c>
      <c r="B36" s="4" t="s">
        <v>40</v>
      </c>
      <c r="C36" s="5" t="s">
        <v>43</v>
      </c>
      <c r="D36" s="3" t="s">
        <v>32</v>
      </c>
      <c r="E36" s="19">
        <v>1</v>
      </c>
      <c r="F36" s="9"/>
      <c r="G36" s="9"/>
    </row>
    <row r="37" spans="1:9" x14ac:dyDescent="0.2">
      <c r="A37" s="3">
        <v>25</v>
      </c>
      <c r="B37" s="4" t="s">
        <v>40</v>
      </c>
      <c r="C37" s="5" t="s">
        <v>44</v>
      </c>
      <c r="D37" s="3" t="s">
        <v>32</v>
      </c>
      <c r="E37" s="19">
        <v>2</v>
      </c>
      <c r="F37" s="9"/>
      <c r="G37" s="9"/>
    </row>
    <row r="38" spans="1:9" x14ac:dyDescent="0.2">
      <c r="A38" s="3">
        <v>26</v>
      </c>
      <c r="B38" s="4" t="s">
        <v>40</v>
      </c>
      <c r="C38" s="5" t="s">
        <v>49</v>
      </c>
      <c r="D38" s="3" t="s">
        <v>32</v>
      </c>
      <c r="E38" s="19">
        <v>1</v>
      </c>
      <c r="F38" s="9"/>
      <c r="G38" s="9"/>
    </row>
    <row r="39" spans="1:9" x14ac:dyDescent="0.2">
      <c r="A39" s="7" t="s">
        <v>46</v>
      </c>
      <c r="B39" s="7"/>
      <c r="C39" s="12" t="s">
        <v>45</v>
      </c>
      <c r="D39" s="7"/>
      <c r="E39" s="13"/>
      <c r="F39" s="10"/>
      <c r="G39" s="13"/>
    </row>
    <row r="40" spans="1:9" ht="22.5" x14ac:dyDescent="0.2">
      <c r="A40" s="3">
        <v>27</v>
      </c>
      <c r="B40" s="4" t="s">
        <v>41</v>
      </c>
      <c r="C40" s="5" t="s">
        <v>83</v>
      </c>
      <c r="D40" s="3" t="s">
        <v>0</v>
      </c>
      <c r="E40" s="9">
        <v>9950</v>
      </c>
      <c r="F40" s="9"/>
      <c r="G40" s="9"/>
    </row>
    <row r="41" spans="1:9" x14ac:dyDescent="0.2">
      <c r="A41" s="7" t="s">
        <v>54</v>
      </c>
      <c r="B41" s="7"/>
      <c r="C41" s="12" t="s">
        <v>55</v>
      </c>
      <c r="D41" s="7"/>
      <c r="E41" s="13"/>
      <c r="F41" s="10"/>
      <c r="G41" s="13"/>
    </row>
    <row r="42" spans="1:9" x14ac:dyDescent="0.2">
      <c r="A42" s="3">
        <v>28</v>
      </c>
      <c r="B42" s="4" t="s">
        <v>38</v>
      </c>
      <c r="C42" s="5" t="s">
        <v>71</v>
      </c>
      <c r="D42" s="3" t="s">
        <v>21</v>
      </c>
      <c r="E42" s="9">
        <v>375</v>
      </c>
      <c r="F42" s="9"/>
      <c r="G42" s="9"/>
    </row>
    <row r="43" spans="1:9" s="21" customFormat="1" x14ac:dyDescent="0.2">
      <c r="A43" s="3">
        <v>29</v>
      </c>
      <c r="B43" s="4" t="s">
        <v>38</v>
      </c>
      <c r="C43" s="5" t="s">
        <v>72</v>
      </c>
      <c r="D43" s="3" t="s">
        <v>21</v>
      </c>
      <c r="E43" s="9">
        <v>110</v>
      </c>
      <c r="F43" s="9"/>
      <c r="G43" s="9"/>
    </row>
    <row r="44" spans="1:9" s="21" customFormat="1" x14ac:dyDescent="0.2">
      <c r="A44" s="3">
        <v>30</v>
      </c>
      <c r="B44" s="4" t="s">
        <v>38</v>
      </c>
      <c r="C44" s="5" t="s">
        <v>74</v>
      </c>
      <c r="D44" s="3" t="s">
        <v>32</v>
      </c>
      <c r="E44" s="9">
        <v>58</v>
      </c>
      <c r="F44" s="9"/>
      <c r="G44" s="9"/>
    </row>
    <row r="45" spans="1:9" x14ac:dyDescent="0.2">
      <c r="A45" s="3">
        <v>31</v>
      </c>
      <c r="B45" s="4" t="s">
        <v>38</v>
      </c>
      <c r="C45" s="5" t="s">
        <v>73</v>
      </c>
      <c r="D45" s="3" t="s">
        <v>32</v>
      </c>
      <c r="E45" s="9">
        <v>14</v>
      </c>
      <c r="F45" s="9"/>
      <c r="G45" s="9"/>
      <c r="I45" s="2"/>
    </row>
    <row r="46" spans="1:9" ht="22.5" x14ac:dyDescent="0.2">
      <c r="A46" s="3">
        <v>32</v>
      </c>
      <c r="B46" s="4" t="s">
        <v>39</v>
      </c>
      <c r="C46" s="5" t="s">
        <v>57</v>
      </c>
      <c r="D46" s="3" t="s">
        <v>21</v>
      </c>
      <c r="E46" s="19">
        <v>4954</v>
      </c>
      <c r="F46" s="9"/>
      <c r="G46" s="9"/>
    </row>
    <row r="47" spans="1:9" x14ac:dyDescent="0.2">
      <c r="A47" s="7" t="s">
        <v>54</v>
      </c>
      <c r="B47" s="7"/>
      <c r="C47" s="12" t="s">
        <v>56</v>
      </c>
      <c r="D47" s="7"/>
      <c r="E47" s="13"/>
      <c r="F47" s="10"/>
      <c r="G47" s="13"/>
    </row>
    <row r="48" spans="1:9" s="15" customFormat="1" ht="33.75" x14ac:dyDescent="0.2">
      <c r="A48" s="17">
        <v>33</v>
      </c>
      <c r="B48" s="16" t="s">
        <v>47</v>
      </c>
      <c r="C48" s="18" t="s">
        <v>58</v>
      </c>
      <c r="D48" s="17" t="s">
        <v>32</v>
      </c>
      <c r="E48" s="19">
        <v>33</v>
      </c>
      <c r="F48" s="19"/>
      <c r="G48" s="19"/>
    </row>
    <row r="49" spans="1:9" ht="22.5" x14ac:dyDescent="0.2">
      <c r="A49" s="17">
        <v>34</v>
      </c>
      <c r="B49" s="16" t="s">
        <v>47</v>
      </c>
      <c r="C49" s="18" t="s">
        <v>78</v>
      </c>
      <c r="D49" s="17" t="s">
        <v>32</v>
      </c>
      <c r="E49" s="19">
        <f>28+30</f>
        <v>58</v>
      </c>
      <c r="F49" s="19"/>
      <c r="G49" s="19"/>
    </row>
    <row r="50" spans="1:9" x14ac:dyDescent="0.2">
      <c r="A50" s="34" t="s">
        <v>30</v>
      </c>
      <c r="B50" s="35"/>
      <c r="C50" s="35"/>
      <c r="D50" s="35"/>
      <c r="E50" s="35"/>
      <c r="F50" s="36"/>
      <c r="G50" s="22"/>
    </row>
    <row r="51" spans="1:9" x14ac:dyDescent="0.2">
      <c r="A51" s="34" t="s">
        <v>31</v>
      </c>
      <c r="B51" s="35"/>
      <c r="C51" s="35"/>
      <c r="D51" s="35"/>
      <c r="E51" s="35"/>
      <c r="F51" s="36"/>
      <c r="G51" s="22"/>
    </row>
    <row r="52" spans="1:9" x14ac:dyDescent="0.2">
      <c r="A52" s="34" t="s">
        <v>26</v>
      </c>
      <c r="B52" s="35"/>
      <c r="C52" s="35"/>
      <c r="D52" s="35"/>
      <c r="E52" s="35"/>
      <c r="F52" s="36"/>
      <c r="G52" s="22"/>
      <c r="I52" s="28">
        <f>G52/3123064.59</f>
        <v>0</v>
      </c>
    </row>
  </sheetData>
  <mergeCells count="5">
    <mergeCell ref="A52:F52"/>
    <mergeCell ref="A1:G1"/>
    <mergeCell ref="A2:G2"/>
    <mergeCell ref="A50:F50"/>
    <mergeCell ref="A51:F51"/>
  </mergeCells>
  <pageMargins left="0.70866141732283472" right="0.70866141732283472" top="0.74803149606299213" bottom="0.74803149606299213" header="0.31496062992125984" footer="0.31496062992125984"/>
  <pageSetup paperSize="9" scale="8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E178B-A2FC-4C7B-BF62-6282127461F0}">
  <sheetPr>
    <pageSetUpPr fitToPage="1"/>
  </sheetPr>
  <dimension ref="A1:I52"/>
  <sheetViews>
    <sheetView tabSelected="1" zoomScale="130" zoomScaleNormal="130" workbookViewId="0">
      <selection activeCell="C38" sqref="C38"/>
    </sheetView>
  </sheetViews>
  <sheetFormatPr defaultColWidth="9.140625" defaultRowHeight="11.25" x14ac:dyDescent="0.2"/>
  <cols>
    <col min="1" max="1" width="3.42578125" style="21" bestFit="1" customWidth="1"/>
    <col min="2" max="2" width="9.42578125" style="21" bestFit="1" customWidth="1"/>
    <col min="3" max="3" width="61" style="2" customWidth="1"/>
    <col min="4" max="4" width="3.5703125" style="21" bestFit="1" customWidth="1"/>
    <col min="5" max="5" width="10" style="6" bestFit="1" customWidth="1"/>
    <col min="6" max="6" width="8.28515625" style="6" bestFit="1" customWidth="1"/>
    <col min="7" max="7" width="10" style="27" bestFit="1" customWidth="1"/>
    <col min="8" max="8" width="9.140625" style="21"/>
    <col min="9" max="9" width="53.85546875" style="21" customWidth="1"/>
    <col min="10" max="16384" width="9.140625" style="21"/>
  </cols>
  <sheetData>
    <row r="1" spans="1:9" ht="15.75" x14ac:dyDescent="0.2">
      <c r="A1" s="37" t="s">
        <v>91</v>
      </c>
      <c r="B1" s="37"/>
      <c r="C1" s="37"/>
      <c r="D1" s="37"/>
      <c r="E1" s="37"/>
      <c r="F1" s="37"/>
      <c r="G1" s="37"/>
    </row>
    <row r="2" spans="1:9" ht="26.25" customHeight="1" x14ac:dyDescent="0.2">
      <c r="A2" s="38" t="s">
        <v>61</v>
      </c>
      <c r="B2" s="38"/>
      <c r="C2" s="38"/>
      <c r="D2" s="38"/>
      <c r="E2" s="38"/>
      <c r="F2" s="38"/>
      <c r="G2" s="38"/>
    </row>
    <row r="4" spans="1:9" x14ac:dyDescent="0.2">
      <c r="A4" s="7" t="s">
        <v>1</v>
      </c>
      <c r="B4" s="7" t="s">
        <v>2</v>
      </c>
      <c r="C4" s="7" t="s">
        <v>3</v>
      </c>
      <c r="D4" s="7" t="s">
        <v>4</v>
      </c>
      <c r="E4" s="13" t="s">
        <v>27</v>
      </c>
      <c r="F4" s="13" t="s">
        <v>28</v>
      </c>
      <c r="G4" s="23" t="s">
        <v>29</v>
      </c>
    </row>
    <row r="5" spans="1:9" x14ac:dyDescent="0.2">
      <c r="A5" s="7" t="s">
        <v>9</v>
      </c>
      <c r="B5" s="7"/>
      <c r="C5" s="8" t="s">
        <v>6</v>
      </c>
      <c r="D5" s="7"/>
      <c r="E5" s="13"/>
      <c r="F5" s="13"/>
      <c r="G5" s="23">
        <f>SUM(G6)</f>
        <v>0</v>
      </c>
    </row>
    <row r="6" spans="1:9" ht="22.5" x14ac:dyDescent="0.2">
      <c r="A6" s="4">
        <v>1</v>
      </c>
      <c r="B6" s="3" t="s">
        <v>5</v>
      </c>
      <c r="C6" s="5" t="s">
        <v>14</v>
      </c>
      <c r="D6" s="4" t="s">
        <v>52</v>
      </c>
      <c r="E6" s="9">
        <f>dł</f>
        <v>3311.12</v>
      </c>
      <c r="F6" s="9"/>
      <c r="G6" s="24">
        <f>ROUND(E6*F6,2)</f>
        <v>0</v>
      </c>
      <c r="I6" s="21" t="s">
        <v>59</v>
      </c>
    </row>
    <row r="7" spans="1:9" x14ac:dyDescent="0.2">
      <c r="A7" s="7" t="s">
        <v>10</v>
      </c>
      <c r="B7" s="7"/>
      <c r="C7" s="12" t="s">
        <v>22</v>
      </c>
      <c r="D7" s="7"/>
      <c r="E7" s="13"/>
      <c r="F7" s="10"/>
      <c r="G7" s="23">
        <f>SUM(G8:G13)</f>
        <v>0</v>
      </c>
      <c r="I7" s="21">
        <f>3661.12-350</f>
        <v>3311.12</v>
      </c>
    </row>
    <row r="8" spans="1:9" ht="22.5" x14ac:dyDescent="0.2">
      <c r="A8" s="4">
        <v>2</v>
      </c>
      <c r="B8" s="4" t="s">
        <v>18</v>
      </c>
      <c r="C8" s="5" t="s">
        <v>62</v>
      </c>
      <c r="D8" s="4" t="s">
        <v>0</v>
      </c>
      <c r="E8" s="9">
        <f>5.5*dł+50</f>
        <v>18261.16</v>
      </c>
      <c r="F8" s="9"/>
      <c r="G8" s="24">
        <f t="shared" ref="G8:G13" si="0">ROUND(E8*F8,2)</f>
        <v>0</v>
      </c>
    </row>
    <row r="9" spans="1:9" x14ac:dyDescent="0.2">
      <c r="A9" s="4">
        <v>3</v>
      </c>
      <c r="B9" s="4" t="s">
        <v>81</v>
      </c>
      <c r="C9" s="5" t="s">
        <v>80</v>
      </c>
      <c r="D9" s="4" t="s">
        <v>0</v>
      </c>
      <c r="E9" s="9">
        <v>43</v>
      </c>
      <c r="F9" s="9"/>
      <c r="G9" s="24">
        <f t="shared" si="0"/>
        <v>0</v>
      </c>
    </row>
    <row r="10" spans="1:9" s="14" customFormat="1" x14ac:dyDescent="0.2">
      <c r="A10" s="29">
        <v>4</v>
      </c>
      <c r="B10" s="30" t="s">
        <v>25</v>
      </c>
      <c r="C10" s="31" t="s">
        <v>92</v>
      </c>
      <c r="D10" s="30" t="s">
        <v>32</v>
      </c>
      <c r="E10" s="32">
        <v>93</v>
      </c>
      <c r="F10" s="32"/>
      <c r="G10" s="33">
        <f t="shared" si="0"/>
        <v>0</v>
      </c>
    </row>
    <row r="11" spans="1:9" s="14" customFormat="1" ht="22.5" x14ac:dyDescent="0.2">
      <c r="A11" s="4">
        <v>5</v>
      </c>
      <c r="B11" s="16" t="s">
        <v>35</v>
      </c>
      <c r="C11" s="18" t="s">
        <v>93</v>
      </c>
      <c r="D11" s="16" t="s">
        <v>32</v>
      </c>
      <c r="E11" s="19">
        <v>93</v>
      </c>
      <c r="F11" s="19"/>
      <c r="G11" s="25">
        <f t="shared" si="0"/>
        <v>0</v>
      </c>
    </row>
    <row r="12" spans="1:9" s="14" customFormat="1" x14ac:dyDescent="0.2">
      <c r="A12" s="29">
        <v>6</v>
      </c>
      <c r="B12" s="30" t="s">
        <v>25</v>
      </c>
      <c r="C12" s="31" t="s">
        <v>75</v>
      </c>
      <c r="D12" s="30" t="s">
        <v>76</v>
      </c>
      <c r="E12" s="32">
        <v>0.65</v>
      </c>
      <c r="F12" s="32"/>
      <c r="G12" s="33">
        <f t="shared" si="0"/>
        <v>0</v>
      </c>
    </row>
    <row r="13" spans="1:9" ht="22.5" x14ac:dyDescent="0.2">
      <c r="A13" s="4">
        <v>7</v>
      </c>
      <c r="B13" s="4" t="s">
        <v>35</v>
      </c>
      <c r="C13" s="5" t="s">
        <v>77</v>
      </c>
      <c r="D13" s="4" t="s">
        <v>0</v>
      </c>
      <c r="E13" s="9">
        <f>430+811+3311*2.5</f>
        <v>9518.5</v>
      </c>
      <c r="F13" s="9"/>
      <c r="G13" s="24">
        <f t="shared" si="0"/>
        <v>0</v>
      </c>
    </row>
    <row r="14" spans="1:9" x14ac:dyDescent="0.2">
      <c r="A14" s="7" t="s">
        <v>11</v>
      </c>
      <c r="B14" s="7"/>
      <c r="C14" s="12" t="s">
        <v>7</v>
      </c>
      <c r="D14" s="7"/>
      <c r="E14" s="13"/>
      <c r="F14" s="10"/>
      <c r="G14" s="23">
        <f>SUM(G15:G17)</f>
        <v>0</v>
      </c>
    </row>
    <row r="15" spans="1:9" ht="22.5" x14ac:dyDescent="0.2">
      <c r="A15" s="4">
        <v>8</v>
      </c>
      <c r="B15" s="4" t="s">
        <v>82</v>
      </c>
      <c r="C15" s="5" t="s">
        <v>67</v>
      </c>
      <c r="D15" s="4" t="s">
        <v>0</v>
      </c>
      <c r="E15" s="9">
        <v>20994</v>
      </c>
      <c r="F15" s="9"/>
      <c r="G15" s="24">
        <f t="shared" ref="G15:G34" si="1">ROUND(E15*F15,2)</f>
        <v>0</v>
      </c>
    </row>
    <row r="16" spans="1:9" ht="22.5" x14ac:dyDescent="0.2">
      <c r="A16" s="4">
        <v>9</v>
      </c>
      <c r="B16" s="4" t="s">
        <v>19</v>
      </c>
      <c r="C16" s="5" t="s">
        <v>63</v>
      </c>
      <c r="D16" s="4" t="s">
        <v>0</v>
      </c>
      <c r="E16" s="9">
        <v>875</v>
      </c>
      <c r="F16" s="9"/>
      <c r="G16" s="24">
        <f t="shared" si="1"/>
        <v>0</v>
      </c>
    </row>
    <row r="17" spans="1:7" x14ac:dyDescent="0.2">
      <c r="A17" s="4">
        <v>10</v>
      </c>
      <c r="B17" s="4" t="s">
        <v>19</v>
      </c>
      <c r="C17" s="5" t="s">
        <v>68</v>
      </c>
      <c r="D17" s="4" t="s">
        <v>0</v>
      </c>
      <c r="E17" s="9">
        <f>430+811</f>
        <v>1241</v>
      </c>
      <c r="F17" s="9"/>
      <c r="G17" s="24">
        <f t="shared" si="1"/>
        <v>0</v>
      </c>
    </row>
    <row r="18" spans="1:7" ht="22.5" x14ac:dyDescent="0.2">
      <c r="A18" s="4">
        <v>11</v>
      </c>
      <c r="B18" s="4" t="s">
        <v>19</v>
      </c>
      <c r="C18" s="5" t="s">
        <v>69</v>
      </c>
      <c r="D18" s="4" t="s">
        <v>0</v>
      </c>
      <c r="E18" s="9">
        <v>580</v>
      </c>
      <c r="F18" s="9"/>
      <c r="G18" s="24">
        <f t="shared" si="1"/>
        <v>0</v>
      </c>
    </row>
    <row r="19" spans="1:7" x14ac:dyDescent="0.2">
      <c r="A19" s="7" t="s">
        <v>50</v>
      </c>
      <c r="B19" s="7"/>
      <c r="C19" s="12" t="s">
        <v>51</v>
      </c>
      <c r="D19" s="7"/>
      <c r="E19" s="13"/>
      <c r="F19" s="10"/>
      <c r="G19" s="23">
        <f>SUM(G20:G22)</f>
        <v>0</v>
      </c>
    </row>
    <row r="20" spans="1:7" x14ac:dyDescent="0.2">
      <c r="A20" s="16">
        <v>12</v>
      </c>
      <c r="B20" s="17" t="s">
        <v>48</v>
      </c>
      <c r="C20" s="18" t="s">
        <v>65</v>
      </c>
      <c r="D20" s="16" t="s">
        <v>0</v>
      </c>
      <c r="E20" s="19">
        <f>E16</f>
        <v>875</v>
      </c>
      <c r="F20" s="20"/>
      <c r="G20" s="25">
        <f t="shared" si="1"/>
        <v>0</v>
      </c>
    </row>
    <row r="21" spans="1:7" ht="22.5" x14ac:dyDescent="0.2">
      <c r="A21" s="16">
        <v>13</v>
      </c>
      <c r="B21" s="17" t="s">
        <v>8</v>
      </c>
      <c r="C21" s="18" t="s">
        <v>66</v>
      </c>
      <c r="D21" s="16" t="s">
        <v>0</v>
      </c>
      <c r="E21" s="19">
        <f>E20</f>
        <v>875</v>
      </c>
      <c r="F21" s="19"/>
      <c r="G21" s="25">
        <f t="shared" si="1"/>
        <v>0</v>
      </c>
    </row>
    <row r="22" spans="1:7" ht="22.5" x14ac:dyDescent="0.2">
      <c r="A22" s="16">
        <v>14</v>
      </c>
      <c r="B22" s="3" t="s">
        <v>8</v>
      </c>
      <c r="C22" s="5" t="s">
        <v>64</v>
      </c>
      <c r="D22" s="4" t="s">
        <v>0</v>
      </c>
      <c r="E22" s="19">
        <f>E17</f>
        <v>1241</v>
      </c>
      <c r="F22" s="9"/>
      <c r="G22" s="24">
        <f t="shared" si="1"/>
        <v>0</v>
      </c>
    </row>
    <row r="23" spans="1:7" x14ac:dyDescent="0.2">
      <c r="A23" s="7" t="s">
        <v>12</v>
      </c>
      <c r="B23" s="7"/>
      <c r="C23" s="12" t="s">
        <v>33</v>
      </c>
      <c r="D23" s="7"/>
      <c r="E23" s="13"/>
      <c r="F23" s="10"/>
      <c r="G23" s="23">
        <f>SUM(G24:G28)</f>
        <v>0</v>
      </c>
    </row>
    <row r="24" spans="1:7" ht="22.5" x14ac:dyDescent="0.2">
      <c r="A24" s="4">
        <v>15</v>
      </c>
      <c r="B24" s="9" t="s">
        <v>36</v>
      </c>
      <c r="C24" s="11" t="s">
        <v>79</v>
      </c>
      <c r="D24" s="9" t="s">
        <v>0</v>
      </c>
      <c r="E24" s="9">
        <f>811+61</f>
        <v>872</v>
      </c>
      <c r="F24" s="9"/>
      <c r="G24" s="24">
        <f t="shared" ref="G24:G25" si="2">ROUND(E24*F24,2)</f>
        <v>0</v>
      </c>
    </row>
    <row r="25" spans="1:7" x14ac:dyDescent="0.2">
      <c r="A25" s="4">
        <v>16</v>
      </c>
      <c r="B25" s="3" t="s">
        <v>17</v>
      </c>
      <c r="C25" s="5" t="s">
        <v>53</v>
      </c>
      <c r="D25" s="4" t="s">
        <v>0</v>
      </c>
      <c r="E25" s="9">
        <v>20491.8</v>
      </c>
      <c r="F25" s="9"/>
      <c r="G25" s="24">
        <f t="shared" si="2"/>
        <v>0</v>
      </c>
    </row>
    <row r="26" spans="1:7" x14ac:dyDescent="0.2">
      <c r="A26" s="4">
        <v>17</v>
      </c>
      <c r="B26" s="3" t="s">
        <v>15</v>
      </c>
      <c r="C26" s="5" t="s">
        <v>60</v>
      </c>
      <c r="D26" s="4" t="s">
        <v>0</v>
      </c>
      <c r="E26" s="9">
        <f>E25-E32</f>
        <v>20456.8</v>
      </c>
      <c r="F26" s="9"/>
      <c r="G26" s="24">
        <f t="shared" si="1"/>
        <v>0</v>
      </c>
    </row>
    <row r="27" spans="1:7" x14ac:dyDescent="0.2">
      <c r="A27" s="4">
        <v>18</v>
      </c>
      <c r="B27" s="3" t="s">
        <v>17</v>
      </c>
      <c r="C27" s="5" t="s">
        <v>23</v>
      </c>
      <c r="D27" s="4" t="s">
        <v>0</v>
      </c>
      <c r="E27" s="9">
        <f>E28</f>
        <v>19516</v>
      </c>
      <c r="F27" s="9"/>
      <c r="G27" s="24">
        <f t="shared" si="1"/>
        <v>0</v>
      </c>
    </row>
    <row r="28" spans="1:7" x14ac:dyDescent="0.2">
      <c r="A28" s="4">
        <v>19</v>
      </c>
      <c r="B28" s="3" t="s">
        <v>16</v>
      </c>
      <c r="C28" s="5" t="s">
        <v>42</v>
      </c>
      <c r="D28" s="4" t="s">
        <v>0</v>
      </c>
      <c r="E28" s="9">
        <f>19086+430</f>
        <v>19516</v>
      </c>
      <c r="F28" s="9"/>
      <c r="G28" s="24">
        <f t="shared" si="1"/>
        <v>0</v>
      </c>
    </row>
    <row r="29" spans="1:7" x14ac:dyDescent="0.2">
      <c r="A29" s="4">
        <v>20</v>
      </c>
      <c r="B29" s="17" t="s">
        <v>48</v>
      </c>
      <c r="C29" s="18" t="s">
        <v>90</v>
      </c>
      <c r="D29" s="16" t="s">
        <v>0</v>
      </c>
      <c r="E29" s="19">
        <v>580</v>
      </c>
      <c r="F29" s="20"/>
      <c r="G29" s="25">
        <f t="shared" si="1"/>
        <v>0</v>
      </c>
    </row>
    <row r="30" spans="1:7" x14ac:dyDescent="0.2">
      <c r="A30" s="4">
        <v>21</v>
      </c>
      <c r="B30" s="17" t="s">
        <v>84</v>
      </c>
      <c r="C30" s="18" t="s">
        <v>85</v>
      </c>
      <c r="D30" s="16" t="s">
        <v>0</v>
      </c>
      <c r="E30" s="19">
        <v>35</v>
      </c>
      <c r="F30" s="20"/>
      <c r="G30" s="25">
        <f t="shared" si="1"/>
        <v>0</v>
      </c>
    </row>
    <row r="31" spans="1:7" x14ac:dyDescent="0.2">
      <c r="A31" s="4">
        <v>22</v>
      </c>
      <c r="B31" s="17" t="s">
        <v>87</v>
      </c>
      <c r="C31" s="18" t="s">
        <v>86</v>
      </c>
      <c r="D31" s="16" t="s">
        <v>0</v>
      </c>
      <c r="E31" s="19">
        <v>35</v>
      </c>
      <c r="F31" s="20"/>
      <c r="G31" s="25">
        <f t="shared" si="1"/>
        <v>0</v>
      </c>
    </row>
    <row r="32" spans="1:7" x14ac:dyDescent="0.2">
      <c r="A32" s="4">
        <v>23</v>
      </c>
      <c r="B32" s="17" t="s">
        <v>89</v>
      </c>
      <c r="C32" s="18" t="s">
        <v>88</v>
      </c>
      <c r="D32" s="16" t="s">
        <v>0</v>
      </c>
      <c r="E32" s="19">
        <v>35</v>
      </c>
      <c r="F32" s="20"/>
      <c r="G32" s="25">
        <f t="shared" si="1"/>
        <v>0</v>
      </c>
    </row>
    <row r="33" spans="1:9" x14ac:dyDescent="0.2">
      <c r="A33" s="7" t="s">
        <v>13</v>
      </c>
      <c r="B33" s="7"/>
      <c r="C33" s="12" t="s">
        <v>34</v>
      </c>
      <c r="D33" s="7"/>
      <c r="E33" s="13"/>
      <c r="F33" s="10"/>
      <c r="G33" s="23">
        <f>SUM(G34:G34)</f>
        <v>0</v>
      </c>
    </row>
    <row r="34" spans="1:9" ht="22.5" x14ac:dyDescent="0.2">
      <c r="A34" s="4">
        <v>24</v>
      </c>
      <c r="B34" s="4" t="s">
        <v>37</v>
      </c>
      <c r="C34" s="5" t="s">
        <v>70</v>
      </c>
      <c r="D34" s="4" t="s">
        <v>21</v>
      </c>
      <c r="E34" s="9">
        <v>924</v>
      </c>
      <c r="F34" s="9"/>
      <c r="G34" s="24">
        <f t="shared" si="1"/>
        <v>0</v>
      </c>
    </row>
    <row r="35" spans="1:9" x14ac:dyDescent="0.2">
      <c r="A35" s="7" t="s">
        <v>20</v>
      </c>
      <c r="B35" s="7"/>
      <c r="C35" s="12" t="s">
        <v>24</v>
      </c>
      <c r="D35" s="7"/>
      <c r="E35" s="13"/>
      <c r="F35" s="10"/>
      <c r="G35" s="23">
        <f>SUM(G36:G38)</f>
        <v>0</v>
      </c>
    </row>
    <row r="36" spans="1:9" x14ac:dyDescent="0.2">
      <c r="A36" s="3">
        <v>25</v>
      </c>
      <c r="B36" s="4" t="s">
        <v>40</v>
      </c>
      <c r="C36" s="5" t="s">
        <v>43</v>
      </c>
      <c r="D36" s="3" t="s">
        <v>32</v>
      </c>
      <c r="E36" s="19">
        <v>1</v>
      </c>
      <c r="F36" s="9"/>
      <c r="G36" s="24">
        <f t="shared" ref="G36:G40" si="3">ROUND(E36*F36,2)</f>
        <v>0</v>
      </c>
    </row>
    <row r="37" spans="1:9" x14ac:dyDescent="0.2">
      <c r="A37" s="3">
        <v>26</v>
      </c>
      <c r="B37" s="4" t="s">
        <v>40</v>
      </c>
      <c r="C37" s="5" t="s">
        <v>44</v>
      </c>
      <c r="D37" s="3" t="s">
        <v>32</v>
      </c>
      <c r="E37" s="19">
        <v>2</v>
      </c>
      <c r="F37" s="9"/>
      <c r="G37" s="24">
        <f t="shared" si="3"/>
        <v>0</v>
      </c>
    </row>
    <row r="38" spans="1:9" x14ac:dyDescent="0.2">
      <c r="A38" s="3">
        <v>27</v>
      </c>
      <c r="B38" s="4" t="s">
        <v>40</v>
      </c>
      <c r="C38" s="5" t="s">
        <v>49</v>
      </c>
      <c r="D38" s="3" t="s">
        <v>32</v>
      </c>
      <c r="E38" s="19">
        <v>1</v>
      </c>
      <c r="F38" s="9"/>
      <c r="G38" s="24">
        <f t="shared" si="3"/>
        <v>0</v>
      </c>
    </row>
    <row r="39" spans="1:9" x14ac:dyDescent="0.2">
      <c r="A39" s="7" t="s">
        <v>46</v>
      </c>
      <c r="B39" s="7"/>
      <c r="C39" s="12" t="s">
        <v>45</v>
      </c>
      <c r="D39" s="7"/>
      <c r="E39" s="13"/>
      <c r="F39" s="10"/>
      <c r="G39" s="23">
        <f>SUM(G40:G40)</f>
        <v>0</v>
      </c>
    </row>
    <row r="40" spans="1:9" ht="22.5" x14ac:dyDescent="0.2">
      <c r="A40" s="3">
        <v>28</v>
      </c>
      <c r="B40" s="4" t="s">
        <v>41</v>
      </c>
      <c r="C40" s="5" t="s">
        <v>83</v>
      </c>
      <c r="D40" s="3" t="s">
        <v>0</v>
      </c>
      <c r="E40" s="9">
        <v>9950</v>
      </c>
      <c r="F40" s="9"/>
      <c r="G40" s="24">
        <f t="shared" si="3"/>
        <v>0</v>
      </c>
    </row>
    <row r="41" spans="1:9" x14ac:dyDescent="0.2">
      <c r="A41" s="7" t="s">
        <v>54</v>
      </c>
      <c r="B41" s="7"/>
      <c r="C41" s="12" t="s">
        <v>55</v>
      </c>
      <c r="D41" s="7"/>
      <c r="E41" s="13"/>
      <c r="F41" s="10"/>
      <c r="G41" s="23">
        <f>SUM(G42:G46)</f>
        <v>0</v>
      </c>
    </row>
    <row r="42" spans="1:9" x14ac:dyDescent="0.2">
      <c r="A42" s="3">
        <v>29</v>
      </c>
      <c r="B42" s="4" t="s">
        <v>38</v>
      </c>
      <c r="C42" s="5" t="s">
        <v>71</v>
      </c>
      <c r="D42" s="3" t="s">
        <v>21</v>
      </c>
      <c r="E42" s="9">
        <v>375</v>
      </c>
      <c r="F42" s="9"/>
      <c r="G42" s="24">
        <f t="shared" ref="G42:G45" si="4">ROUND(E42*F42,2)</f>
        <v>0</v>
      </c>
    </row>
    <row r="43" spans="1:9" x14ac:dyDescent="0.2">
      <c r="A43" s="3">
        <v>30</v>
      </c>
      <c r="B43" s="4" t="s">
        <v>38</v>
      </c>
      <c r="C43" s="5" t="s">
        <v>72</v>
      </c>
      <c r="D43" s="3" t="s">
        <v>21</v>
      </c>
      <c r="E43" s="9">
        <v>110</v>
      </c>
      <c r="F43" s="9"/>
      <c r="G43" s="24">
        <f t="shared" si="4"/>
        <v>0</v>
      </c>
    </row>
    <row r="44" spans="1:9" x14ac:dyDescent="0.2">
      <c r="A44" s="3">
        <v>31</v>
      </c>
      <c r="B44" s="4" t="s">
        <v>38</v>
      </c>
      <c r="C44" s="5" t="s">
        <v>74</v>
      </c>
      <c r="D44" s="3" t="s">
        <v>32</v>
      </c>
      <c r="E44" s="9">
        <v>58</v>
      </c>
      <c r="F44" s="9"/>
      <c r="G44" s="24">
        <f t="shared" si="4"/>
        <v>0</v>
      </c>
    </row>
    <row r="45" spans="1:9" x14ac:dyDescent="0.2">
      <c r="A45" s="3">
        <v>32</v>
      </c>
      <c r="B45" s="4" t="s">
        <v>38</v>
      </c>
      <c r="C45" s="5" t="s">
        <v>73</v>
      </c>
      <c r="D45" s="3" t="s">
        <v>32</v>
      </c>
      <c r="E45" s="9">
        <v>14</v>
      </c>
      <c r="F45" s="9"/>
      <c r="G45" s="24">
        <f t="shared" si="4"/>
        <v>0</v>
      </c>
      <c r="I45" s="2"/>
    </row>
    <row r="46" spans="1:9" ht="22.5" x14ac:dyDescent="0.2">
      <c r="A46" s="3">
        <v>33</v>
      </c>
      <c r="B46" s="4" t="s">
        <v>39</v>
      </c>
      <c r="C46" s="5" t="s">
        <v>57</v>
      </c>
      <c r="D46" s="3" t="s">
        <v>21</v>
      </c>
      <c r="E46" s="19">
        <v>4954</v>
      </c>
      <c r="F46" s="9"/>
      <c r="G46" s="24">
        <f>ROUND(E46*F46,2)</f>
        <v>0</v>
      </c>
    </row>
    <row r="47" spans="1:9" x14ac:dyDescent="0.2">
      <c r="A47" s="7" t="s">
        <v>54</v>
      </c>
      <c r="B47" s="7"/>
      <c r="C47" s="12" t="s">
        <v>56</v>
      </c>
      <c r="D47" s="7"/>
      <c r="E47" s="13"/>
      <c r="F47" s="10"/>
      <c r="G47" s="23">
        <f>SUM(G48:G49)</f>
        <v>0</v>
      </c>
    </row>
    <row r="48" spans="1:9" s="15" customFormat="1" ht="33.75" x14ac:dyDescent="0.2">
      <c r="A48" s="17">
        <v>34</v>
      </c>
      <c r="B48" s="16" t="s">
        <v>47</v>
      </c>
      <c r="C48" s="18" t="s">
        <v>58</v>
      </c>
      <c r="D48" s="17" t="s">
        <v>32</v>
      </c>
      <c r="E48" s="19">
        <v>33</v>
      </c>
      <c r="F48" s="19"/>
      <c r="G48" s="25">
        <f t="shared" ref="G48:G49" si="5">ROUND(E48*F48,2)</f>
        <v>0</v>
      </c>
    </row>
    <row r="49" spans="1:7" ht="22.5" x14ac:dyDescent="0.2">
      <c r="A49" s="17">
        <v>35</v>
      </c>
      <c r="B49" s="16" t="s">
        <v>47</v>
      </c>
      <c r="C49" s="18" t="s">
        <v>78</v>
      </c>
      <c r="D49" s="17" t="s">
        <v>32</v>
      </c>
      <c r="E49" s="19">
        <f>28+30</f>
        <v>58</v>
      </c>
      <c r="F49" s="19"/>
      <c r="G49" s="25">
        <f t="shared" si="5"/>
        <v>0</v>
      </c>
    </row>
    <row r="50" spans="1:7" x14ac:dyDescent="0.2">
      <c r="A50" s="34" t="s">
        <v>30</v>
      </c>
      <c r="B50" s="35"/>
      <c r="C50" s="35"/>
      <c r="D50" s="35"/>
      <c r="E50" s="35"/>
      <c r="F50" s="36"/>
      <c r="G50" s="26">
        <f>SUM(G5,G7,G14,G19,G23,G33,G35,G39,G41,G47)</f>
        <v>0</v>
      </c>
    </row>
    <row r="51" spans="1:7" x14ac:dyDescent="0.2">
      <c r="A51" s="34" t="s">
        <v>95</v>
      </c>
      <c r="B51" s="35"/>
      <c r="C51" s="35"/>
      <c r="D51" s="35"/>
      <c r="E51" s="35"/>
      <c r="F51" s="36"/>
      <c r="G51" s="26">
        <f>ROUND(G50*0.23,2)</f>
        <v>0</v>
      </c>
    </row>
    <row r="52" spans="1:7" x14ac:dyDescent="0.2">
      <c r="A52" s="34" t="s">
        <v>26</v>
      </c>
      <c r="B52" s="35"/>
      <c r="C52" s="35"/>
      <c r="D52" s="35"/>
      <c r="E52" s="35"/>
      <c r="F52" s="36"/>
      <c r="G52" s="26">
        <f>G50+G51</f>
        <v>0</v>
      </c>
    </row>
  </sheetData>
  <mergeCells count="5">
    <mergeCell ref="A1:G1"/>
    <mergeCell ref="A2:G2"/>
    <mergeCell ref="A50:F50"/>
    <mergeCell ref="A51:F51"/>
    <mergeCell ref="A52:F52"/>
  </mergeCells>
  <pageMargins left="0.70866141732283472" right="0.70866141732283472" top="0.74803149606299213" bottom="0.74803149606299213" header="0.31496062992125984" footer="0.31496062992125984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6</vt:i4>
      </vt:variant>
    </vt:vector>
  </HeadingPairs>
  <TitlesOfParts>
    <vt:vector size="8" baseType="lpstr">
      <vt:lpstr>Kosztorys cały</vt:lpstr>
      <vt:lpstr>Przedmiar</vt:lpstr>
      <vt:lpstr>'Kosztorys cały'!dł</vt:lpstr>
      <vt:lpstr>Przedmiar!dł</vt:lpstr>
      <vt:lpstr>'Kosztorys cały'!Obszar_wydruku</vt:lpstr>
      <vt:lpstr>Przedmiar!Obszar_wydruku</vt:lpstr>
      <vt:lpstr>'Kosztorys cały'!Tytuły_wydruku</vt:lpstr>
      <vt:lpstr>Przedmiar!Tytuły_wydruku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ryszard</dc:creator>
  <cp:lastModifiedBy>Marta Wawrzyniak</cp:lastModifiedBy>
  <cp:lastPrinted>2019-05-21T09:54:12Z</cp:lastPrinted>
  <dcterms:created xsi:type="dcterms:W3CDTF">2015-05-17T13:38:50Z</dcterms:created>
  <dcterms:modified xsi:type="dcterms:W3CDTF">2019-06-03T08:23:02Z</dcterms:modified>
</cp:coreProperties>
</file>